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NBO\document\Electronics\KiCad\NJW4132U2_DCDC_Converter\資料\"/>
    </mc:Choice>
  </mc:AlternateContent>
  <xr:revisionPtr revIDLastSave="0" documentId="13_ncr:1_{60CFD62A-87EC-4141-96E0-F2EF8496C7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計算シート(12V-40V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74" i="1"/>
  <c r="C99" i="1"/>
  <c r="C95" i="1"/>
  <c r="C70" i="1"/>
  <c r="C94" i="1" s="1"/>
  <c r="E43" i="1"/>
  <c r="E45" i="1" s="1"/>
  <c r="E34" i="1"/>
  <c r="D43" i="1"/>
  <c r="D45" i="1" s="1"/>
  <c r="D34" i="1"/>
  <c r="C43" i="1"/>
  <c r="C45" i="1" s="1"/>
  <c r="C34" i="1"/>
  <c r="C76" i="1" l="1"/>
  <c r="C75" i="1"/>
  <c r="C138" i="1" s="1"/>
  <c r="C137" i="1"/>
  <c r="C100" i="1"/>
  <c r="C102" i="1" s="1"/>
</calcChain>
</file>

<file path=xl/sharedStrings.xml><?xml version="1.0" encoding="utf-8"?>
<sst xmlns="http://schemas.openxmlformats.org/spreadsheetml/2006/main" count="91" uniqueCount="70">
  <si>
    <t>V</t>
    <phoneticPr fontId="1"/>
  </si>
  <si>
    <t>k</t>
    <phoneticPr fontId="1"/>
  </si>
  <si>
    <t>pF</t>
    <phoneticPr fontId="1"/>
  </si>
  <si>
    <t>kHz</t>
    <phoneticPr fontId="1"/>
  </si>
  <si>
    <t>A</t>
    <phoneticPr fontId="1"/>
  </si>
  <si>
    <t>uH</t>
    <phoneticPr fontId="1"/>
  </si>
  <si>
    <t>W</t>
    <phoneticPr fontId="1"/>
  </si>
  <si>
    <t>VF</t>
    <phoneticPr fontId="1"/>
  </si>
  <si>
    <t>OFF Duty</t>
    <phoneticPr fontId="1"/>
  </si>
  <si>
    <t>nobulano.com</t>
    <phoneticPr fontId="1"/>
  </si>
  <si>
    <t>黄色</t>
    <rPh sb="0" eb="2">
      <t>キイロ</t>
    </rPh>
    <phoneticPr fontId="1"/>
  </si>
  <si>
    <t>入力するセル</t>
    <rPh sb="0" eb="2">
      <t>ニュウリョク</t>
    </rPh>
    <phoneticPr fontId="1"/>
  </si>
  <si>
    <t>MIN</t>
    <phoneticPr fontId="1"/>
  </si>
  <si>
    <t>MAX</t>
    <phoneticPr fontId="1"/>
  </si>
  <si>
    <t>回路図</t>
    <rPh sb="0" eb="3">
      <t>カイロズ</t>
    </rPh>
    <phoneticPr fontId="1"/>
  </si>
  <si>
    <t>出力電圧設定について</t>
    <rPh sb="0" eb="4">
      <t>シュツリョクデンアツ</t>
    </rPh>
    <rPh sb="4" eb="6">
      <t>セッテイ</t>
    </rPh>
    <phoneticPr fontId="1"/>
  </si>
  <si>
    <t>日清紡マイクロデバイス製NJW4132U2昇圧コンバータ設計計算シート</t>
    <rPh sb="0" eb="3">
      <t>ニッシンボウ</t>
    </rPh>
    <rPh sb="11" eb="12">
      <t>セイ</t>
    </rPh>
    <rPh sb="21" eb="23">
      <t>ショウアツ</t>
    </rPh>
    <rPh sb="28" eb="30">
      <t>セッケイ</t>
    </rPh>
    <rPh sb="30" eb="32">
      <t>ケイサン</t>
    </rPh>
    <phoneticPr fontId="1"/>
  </si>
  <si>
    <t>位相補償コンデンサについて</t>
    <rPh sb="0" eb="4">
      <t>イソウホショウ</t>
    </rPh>
    <phoneticPr fontId="1"/>
  </si>
  <si>
    <t>リアクトル電流についての計算</t>
    <rPh sb="5" eb="7">
      <t>デンリュウ</t>
    </rPh>
    <rPh sb="12" eb="14">
      <t>ケイサン</t>
    </rPh>
    <phoneticPr fontId="1"/>
  </si>
  <si>
    <t>NJW4132の消費電力について</t>
    <rPh sb="8" eb="12">
      <t>ショウヒデンリョク</t>
    </rPh>
    <phoneticPr fontId="1"/>
  </si>
  <si>
    <t>％（仮、昇圧比より計算）</t>
    <rPh sb="2" eb="3">
      <t>カリ</t>
    </rPh>
    <rPh sb="4" eb="6">
      <t>ショウアツ</t>
    </rPh>
    <rPh sb="6" eb="7">
      <t>ヒ</t>
    </rPh>
    <rPh sb="9" eb="11">
      <t>ケイサン</t>
    </rPh>
    <phoneticPr fontId="1"/>
  </si>
  <si>
    <t>上記の消費電力が下記(2層基板)の範囲内であれば安心。</t>
    <rPh sb="0" eb="2">
      <t>ジョウキ</t>
    </rPh>
    <rPh sb="3" eb="7">
      <t>ショウヒデンリョク</t>
    </rPh>
    <rPh sb="8" eb="10">
      <t>カキ</t>
    </rPh>
    <rPh sb="12" eb="13">
      <t>ソウ</t>
    </rPh>
    <rPh sb="13" eb="15">
      <t>キバン</t>
    </rPh>
    <rPh sb="17" eb="20">
      <t>ハンイナイ</t>
    </rPh>
    <rPh sb="24" eb="26">
      <t>アンシン</t>
    </rPh>
    <phoneticPr fontId="1"/>
  </si>
  <si>
    <t>　下記緑枠の部分はデータシートより引用</t>
    <rPh sb="1" eb="3">
      <t>カキ</t>
    </rPh>
    <rPh sb="3" eb="4">
      <t>ミドリ</t>
    </rPh>
    <rPh sb="4" eb="5">
      <t>ワク</t>
    </rPh>
    <rPh sb="6" eb="8">
      <t>ブブン</t>
    </rPh>
    <rPh sb="17" eb="19">
      <t>インヨウ</t>
    </rPh>
    <phoneticPr fontId="1"/>
  </si>
  <si>
    <t>％（仮、昇圧比高いと悪めになると思われる）</t>
    <rPh sb="2" eb="3">
      <t>カリ</t>
    </rPh>
    <rPh sb="4" eb="7">
      <t>ショウアツヒ</t>
    </rPh>
    <rPh sb="7" eb="8">
      <t>タカ</t>
    </rPh>
    <rPh sb="10" eb="11">
      <t>ワル</t>
    </rPh>
    <rPh sb="16" eb="17">
      <t>オモ</t>
    </rPh>
    <phoneticPr fontId="1"/>
  </si>
  <si>
    <t>kHz（秋月で売っているものは700kHz品）</t>
    <rPh sb="4" eb="6">
      <t>アキツキ</t>
    </rPh>
    <rPh sb="7" eb="8">
      <t>ウ</t>
    </rPh>
    <rPh sb="21" eb="22">
      <t>ヒン</t>
    </rPh>
    <phoneticPr fontId="1"/>
  </si>
  <si>
    <t>V(推奨MAX40V、絶対最大定格45V)</t>
    <rPh sb="2" eb="4">
      <t>スイショウ</t>
    </rPh>
    <rPh sb="11" eb="13">
      <t>ゼッタイ</t>
    </rPh>
    <rPh sb="13" eb="15">
      <t>サイダイ</t>
    </rPh>
    <rPh sb="15" eb="17">
      <t>テイカク</t>
    </rPh>
    <phoneticPr fontId="1"/>
  </si>
  <si>
    <t>100k+100kの可変抵抗</t>
    <rPh sb="10" eb="14">
      <t>カヘンテイコウ</t>
    </rPh>
    <phoneticPr fontId="1"/>
  </si>
  <si>
    <t>狙い値</t>
    <rPh sb="0" eb="1">
      <t>ネラ</t>
    </rPh>
    <rPh sb="2" eb="3">
      <t>チ</t>
    </rPh>
    <phoneticPr fontId="1"/>
  </si>
  <si>
    <t>出力リプル電圧について</t>
    <rPh sb="0" eb="2">
      <t>シュツリョク</t>
    </rPh>
    <rPh sb="5" eb="7">
      <t>デンアツ</t>
    </rPh>
    <phoneticPr fontId="1"/>
  </si>
  <si>
    <t>出力コンデンサのESR</t>
    <rPh sb="0" eb="2">
      <t>シュツリョク</t>
    </rPh>
    <phoneticPr fontId="1"/>
  </si>
  <si>
    <t>Ω</t>
    <phoneticPr fontId="1"/>
  </si>
  <si>
    <t>※GRM32ER71H106KA12＠700kHz</t>
    <phoneticPr fontId="1"/>
  </si>
  <si>
    <t>Arms</t>
    <phoneticPr fontId="1"/>
  </si>
  <si>
    <t>…20kHz～60kHz目安。実機確認要。</t>
    <rPh sb="12" eb="14">
      <t>メヤス</t>
    </rPh>
    <rPh sb="15" eb="17">
      <t>ジッキ</t>
    </rPh>
    <rPh sb="17" eb="19">
      <t>カクニン</t>
    </rPh>
    <rPh sb="19" eb="20">
      <t>ヨウ</t>
    </rPh>
    <phoneticPr fontId="1"/>
  </si>
  <si>
    <t>入力電力：PIN</t>
    <rPh sb="0" eb="2">
      <t>ニュウリョク</t>
    </rPh>
    <rPh sb="2" eb="4">
      <t>デンリョク</t>
    </rPh>
    <phoneticPr fontId="1"/>
  </si>
  <si>
    <t>出力電力：POUT</t>
    <rPh sb="0" eb="2">
      <t>シュツリョク</t>
    </rPh>
    <rPh sb="2" eb="4">
      <t>デンリョク</t>
    </rPh>
    <phoneticPr fontId="1"/>
  </si>
  <si>
    <t>ダイオード：SBM1060LSS想定</t>
    <rPh sb="16" eb="18">
      <t>ソウテイ</t>
    </rPh>
    <phoneticPr fontId="1"/>
  </si>
  <si>
    <t>ダイオード損失：PDIODE</t>
    <rPh sb="5" eb="7">
      <t>ソンシツ</t>
    </rPh>
    <phoneticPr fontId="1"/>
  </si>
  <si>
    <t>NJW4132の損失：PLOSS</t>
    <rPh sb="8" eb="10">
      <t>ソンシツ</t>
    </rPh>
    <phoneticPr fontId="1"/>
  </si>
  <si>
    <t>出力リプル電圧：Vripple</t>
    <rPh sb="0" eb="2">
      <t>シュツリョク</t>
    </rPh>
    <rPh sb="5" eb="7">
      <t>デンアツ</t>
    </rPh>
    <phoneticPr fontId="1"/>
  </si>
  <si>
    <t>V(p-p)</t>
    <phoneticPr fontId="1"/>
  </si>
  <si>
    <t>コンデンサのリプル電流：Irms</t>
    <rPh sb="9" eb="11">
      <t>デンリュウ</t>
    </rPh>
    <phoneticPr fontId="1"/>
  </si>
  <si>
    <t>抵抗：R1</t>
    <rPh sb="0" eb="2">
      <t>テイコウ</t>
    </rPh>
    <phoneticPr fontId="1"/>
  </si>
  <si>
    <t>調整用抵抗：R2+RV1</t>
    <rPh sb="0" eb="3">
      <t>チョウセイヨウ</t>
    </rPh>
    <rPh sb="3" eb="5">
      <t>テイコウ</t>
    </rPh>
    <phoneticPr fontId="1"/>
  </si>
  <si>
    <t>出力電圧：Vout</t>
    <rPh sb="0" eb="4">
      <t>シュツリョクデンアツ</t>
    </rPh>
    <phoneticPr fontId="1"/>
  </si>
  <si>
    <t>基準電圧：VB(ICの固定値)</t>
    <rPh sb="0" eb="4">
      <t>キジュンデンアツ</t>
    </rPh>
    <rPh sb="11" eb="14">
      <t>コテイチ</t>
    </rPh>
    <phoneticPr fontId="1"/>
  </si>
  <si>
    <t>抵抗：R2</t>
    <rPh sb="0" eb="2">
      <t>テイコウ</t>
    </rPh>
    <phoneticPr fontId="1"/>
  </si>
  <si>
    <t>位相補償用コンデンサ：C2</t>
    <rPh sb="0" eb="4">
      <t>イソウホショウ</t>
    </rPh>
    <rPh sb="4" eb="5">
      <t>ヨウ</t>
    </rPh>
    <phoneticPr fontId="1"/>
  </si>
  <si>
    <t>ゼロ点：Fz1</t>
    <rPh sb="2" eb="3">
      <t>テン</t>
    </rPh>
    <phoneticPr fontId="1"/>
  </si>
  <si>
    <t>入力電圧：Vin</t>
    <rPh sb="0" eb="2">
      <t>ニュウリョク</t>
    </rPh>
    <rPh sb="2" eb="4">
      <t>デンアツ</t>
    </rPh>
    <phoneticPr fontId="1"/>
  </si>
  <si>
    <t>出力電流：Iout</t>
    <rPh sb="0" eb="4">
      <t>シュツリョクデンリュウ</t>
    </rPh>
    <phoneticPr fontId="1"/>
  </si>
  <si>
    <t>効率：η</t>
    <rPh sb="0" eb="2">
      <t>コウリツ</t>
    </rPh>
    <phoneticPr fontId="1"/>
  </si>
  <si>
    <t>入力電流：IIN</t>
    <rPh sb="0" eb="2">
      <t>ニュウリョク</t>
    </rPh>
    <rPh sb="2" eb="4">
      <t>デンリュウ</t>
    </rPh>
    <phoneticPr fontId="1"/>
  </si>
  <si>
    <t>インダクタ：L1</t>
    <phoneticPr fontId="1"/>
  </si>
  <si>
    <t>スイッチング周波数：Fosc</t>
    <rPh sb="6" eb="9">
      <t>シュウハスウ</t>
    </rPh>
    <phoneticPr fontId="1"/>
  </si>
  <si>
    <t>リプル電流：⊿IL</t>
    <rPh sb="3" eb="5">
      <t>デンリュウ</t>
    </rPh>
    <phoneticPr fontId="1"/>
  </si>
  <si>
    <t>ピーク電流：Ipk</t>
    <rPh sb="3" eb="5">
      <t>デンリュウ</t>
    </rPh>
    <phoneticPr fontId="1"/>
  </si>
  <si>
    <t>…過電流制限（Typ2.1A、Min1.75A～Max2.25A）</t>
    <rPh sb="1" eb="4">
      <t>カデンリュウ</t>
    </rPh>
    <rPh sb="4" eb="6">
      <t>セイゲン</t>
    </rPh>
    <phoneticPr fontId="1"/>
  </si>
  <si>
    <t>…リプル電流が大きいと、効率が低下しやすい。過電流制限にも注意。</t>
    <rPh sb="4" eb="6">
      <t>デンリュウ</t>
    </rPh>
    <rPh sb="7" eb="8">
      <t>オオ</t>
    </rPh>
    <rPh sb="12" eb="14">
      <t>コウリツ</t>
    </rPh>
    <rPh sb="15" eb="17">
      <t>テイカ</t>
    </rPh>
    <rPh sb="22" eb="27">
      <t>カデンリュウセイゲン</t>
    </rPh>
    <rPh sb="29" eb="31">
      <t>チュウイ</t>
    </rPh>
    <phoneticPr fontId="1"/>
  </si>
  <si>
    <t>(推奨MAX40V、絶対最大定格45V)</t>
    <phoneticPr fontId="1"/>
  </si>
  <si>
    <t>単位</t>
    <rPh sb="0" eb="2">
      <t>タンイ</t>
    </rPh>
    <phoneticPr fontId="1"/>
  </si>
  <si>
    <t>昇圧比</t>
    <rPh sb="0" eb="2">
      <t>ショウアツ</t>
    </rPh>
    <rPh sb="2" eb="3">
      <t>ヒ</t>
    </rPh>
    <phoneticPr fontId="1"/>
  </si>
  <si>
    <t>倍</t>
    <rPh sb="0" eb="1">
      <t>バイ</t>
    </rPh>
    <phoneticPr fontId="1"/>
  </si>
  <si>
    <t>数値</t>
    <rPh sb="0" eb="2">
      <t>スウチ</t>
    </rPh>
    <phoneticPr fontId="1"/>
  </si>
  <si>
    <t>超える場合は、放熱対策を行ったほうが良いです。</t>
    <rPh sb="0" eb="1">
      <t>コ</t>
    </rPh>
    <rPh sb="3" eb="5">
      <t>バアイ</t>
    </rPh>
    <rPh sb="7" eb="9">
      <t>ホウネツ</t>
    </rPh>
    <rPh sb="9" eb="11">
      <t>タイサク</t>
    </rPh>
    <rPh sb="12" eb="13">
      <t>オコナ</t>
    </rPh>
    <rPh sb="18" eb="19">
      <t>ヨ</t>
    </rPh>
    <phoneticPr fontId="1"/>
  </si>
  <si>
    <t>V（ダイオードの特性による）</t>
    <rPh sb="8" eb="10">
      <t>トクセイ</t>
    </rPh>
    <phoneticPr fontId="1"/>
  </si>
  <si>
    <t>コンデンサのデータシートで問題ないか確認してください。</t>
    <rPh sb="13" eb="15">
      <t>モンダイ</t>
    </rPh>
    <rPh sb="18" eb="20">
      <t>カクニン</t>
    </rPh>
    <phoneticPr fontId="1"/>
  </si>
  <si>
    <t>Ver1.00</t>
    <phoneticPr fontId="1"/>
  </si>
  <si>
    <t>下限電流</t>
    <rPh sb="0" eb="2">
      <t>カゲン</t>
    </rPh>
    <rPh sb="2" eb="4">
      <t>デンリュウ</t>
    </rPh>
    <phoneticPr fontId="1"/>
  </si>
  <si>
    <t>…マイナスの場合、断続電流モードになる可能性あり</t>
    <rPh sb="6" eb="8">
      <t>バアイ</t>
    </rPh>
    <rPh sb="9" eb="11">
      <t>ダンゾク</t>
    </rPh>
    <rPh sb="11" eb="13">
      <t>デンリュウ</t>
    </rPh>
    <rPh sb="19" eb="22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</si>
</sst>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.00_ 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2" fontId="0" fillId="0" borderId="0" xfId="0" applyNumberFormat="1"/>
    <xf numFmtId="176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77" fontId="0" fillId="0" borderId="1" xfId="0" applyNumberFormat="1" applyBorder="1"/>
    <xf numFmtId="178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22</xdr:row>
      <xdr:rowOff>76200</xdr:rowOff>
    </xdr:from>
    <xdr:to>
      <xdr:col>8</xdr:col>
      <xdr:colOff>458116</xdr:colOff>
      <xdr:row>26</xdr:row>
      <xdr:rowOff>152544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6A46E6-F830-68BA-01C2-12EEB8F2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5076825"/>
          <a:ext cx="6563641" cy="1028844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228600</xdr:colOff>
      <xdr:row>36</xdr:row>
      <xdr:rowOff>28575</xdr:rowOff>
    </xdr:from>
    <xdr:to>
      <xdr:col>8</xdr:col>
      <xdr:colOff>239002</xdr:colOff>
      <xdr:row>40</xdr:row>
      <xdr:rowOff>190656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C3ED678-9E85-DD77-3E43-B7ABFB3C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8362950"/>
          <a:ext cx="6287377" cy="1114581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285750</xdr:colOff>
      <xdr:row>48</xdr:row>
      <xdr:rowOff>19051</xdr:rowOff>
    </xdr:from>
    <xdr:to>
      <xdr:col>5</xdr:col>
      <xdr:colOff>601492</xdr:colOff>
      <xdr:row>61</xdr:row>
      <xdr:rowOff>161925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8460557-0B84-8F2D-C987-A2C8B4AF7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0" y="11210926"/>
          <a:ext cx="4535317" cy="3238500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85725</xdr:colOff>
      <xdr:row>78</xdr:row>
      <xdr:rowOff>57150</xdr:rowOff>
    </xdr:from>
    <xdr:to>
      <xdr:col>8</xdr:col>
      <xdr:colOff>334286</xdr:colOff>
      <xdr:row>91</xdr:row>
      <xdr:rowOff>95688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1541315-E0AD-3A8B-55D2-6D438D3A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" y="17678400"/>
          <a:ext cx="6525536" cy="3134162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133350</xdr:colOff>
      <xdr:row>104</xdr:row>
      <xdr:rowOff>161925</xdr:rowOff>
    </xdr:from>
    <xdr:to>
      <xdr:col>6</xdr:col>
      <xdr:colOff>29245</xdr:colOff>
      <xdr:row>119</xdr:row>
      <xdr:rowOff>76687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5782FD2-B578-2DA3-27B0-374A404D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9150" y="23974425"/>
          <a:ext cx="4801270" cy="3486637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133350</xdr:colOff>
      <xdr:row>119</xdr:row>
      <xdr:rowOff>104775</xdr:rowOff>
    </xdr:from>
    <xdr:to>
      <xdr:col>6</xdr:col>
      <xdr:colOff>200025</xdr:colOff>
      <xdr:row>122</xdr:row>
      <xdr:rowOff>176715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320ADAC-5897-1C0A-4411-D83C9B377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9150" y="27489150"/>
          <a:ext cx="4972050" cy="786315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104775</xdr:colOff>
      <xdr:row>125</xdr:row>
      <xdr:rowOff>66675</xdr:rowOff>
    </xdr:from>
    <xdr:to>
      <xdr:col>8</xdr:col>
      <xdr:colOff>305704</xdr:colOff>
      <xdr:row>133</xdr:row>
      <xdr:rowOff>66941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B1E7D111-A11D-5E53-5041-CD9945F00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0575" y="28879800"/>
          <a:ext cx="6477904" cy="1905266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123825</xdr:colOff>
      <xdr:row>4</xdr:row>
      <xdr:rowOff>47626</xdr:rowOff>
    </xdr:from>
    <xdr:to>
      <xdr:col>9</xdr:col>
      <xdr:colOff>352425</xdr:colOff>
      <xdr:row>19</xdr:row>
      <xdr:rowOff>68865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8F562C3-B914-1E72-3BBF-5BEAE8421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000126"/>
          <a:ext cx="7191375" cy="359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138"/>
  <sheetViews>
    <sheetView tabSelected="1" topLeftCell="A61" zoomScale="115" zoomScaleNormal="115" workbookViewId="0">
      <selection activeCell="C67" sqref="C67"/>
    </sheetView>
  </sheetViews>
  <sheetFormatPr defaultRowHeight="18.75"/>
  <cols>
    <col min="2" max="2" width="28.375" customWidth="1"/>
    <col min="12" max="12" width="10.25" bestFit="1" customWidth="1"/>
  </cols>
  <sheetData>
    <row r="2" spans="2:12">
      <c r="B2" s="6" t="s">
        <v>16</v>
      </c>
      <c r="L2" s="4">
        <v>46072</v>
      </c>
    </row>
    <row r="3" spans="2:12">
      <c r="L3" s="5" t="s">
        <v>9</v>
      </c>
    </row>
    <row r="4" spans="2:12">
      <c r="B4" s="6" t="s">
        <v>14</v>
      </c>
      <c r="L4" s="5" t="s">
        <v>67</v>
      </c>
    </row>
    <row r="21" spans="2:7">
      <c r="B21" s="6" t="s">
        <v>15</v>
      </c>
    </row>
    <row r="22" spans="2:7">
      <c r="B22" t="s">
        <v>22</v>
      </c>
    </row>
    <row r="28" spans="2:7">
      <c r="C28" s="1" t="s">
        <v>10</v>
      </c>
      <c r="D28" t="s">
        <v>11</v>
      </c>
    </row>
    <row r="30" spans="2:7">
      <c r="C30" s="9" t="s">
        <v>12</v>
      </c>
      <c r="D30" s="9" t="s">
        <v>27</v>
      </c>
      <c r="E30" s="9" t="s">
        <v>13</v>
      </c>
      <c r="F30" s="7" t="s">
        <v>60</v>
      </c>
    </row>
    <row r="31" spans="2:7">
      <c r="B31" s="7" t="s">
        <v>42</v>
      </c>
      <c r="C31" s="8">
        <v>4.7</v>
      </c>
      <c r="D31" s="8">
        <v>4.7</v>
      </c>
      <c r="E31" s="8">
        <v>4.7</v>
      </c>
      <c r="F31" s="7" t="s">
        <v>1</v>
      </c>
    </row>
    <row r="32" spans="2:7">
      <c r="B32" s="7" t="s">
        <v>43</v>
      </c>
      <c r="C32" s="8">
        <v>100</v>
      </c>
      <c r="D32" s="8">
        <v>183.5</v>
      </c>
      <c r="E32" s="8">
        <v>200</v>
      </c>
      <c r="F32" s="7" t="s">
        <v>1</v>
      </c>
      <c r="G32" t="s">
        <v>26</v>
      </c>
    </row>
    <row r="33" spans="2:17">
      <c r="B33" s="7" t="s">
        <v>45</v>
      </c>
      <c r="C33" s="7">
        <v>1</v>
      </c>
      <c r="D33" s="7">
        <v>1</v>
      </c>
      <c r="E33" s="7">
        <v>1</v>
      </c>
      <c r="F33" s="7" t="s">
        <v>0</v>
      </c>
    </row>
    <row r="34" spans="2:17">
      <c r="B34" s="7" t="s">
        <v>44</v>
      </c>
      <c r="C34" s="10">
        <f>(C32/C31+1)*C33</f>
        <v>22.276595744680851</v>
      </c>
      <c r="D34" s="10">
        <f>(D32/D31+1)*D33</f>
        <v>40.042553191489361</v>
      </c>
      <c r="E34" s="10">
        <f>(E32/E31+1)*E33</f>
        <v>43.553191489361701</v>
      </c>
      <c r="F34" s="7" t="s">
        <v>0</v>
      </c>
      <c r="G34" t="s">
        <v>59</v>
      </c>
    </row>
    <row r="36" spans="2:17">
      <c r="B36" s="6" t="s">
        <v>17</v>
      </c>
    </row>
    <row r="42" spans="2:17">
      <c r="C42" s="9" t="s">
        <v>12</v>
      </c>
      <c r="D42" s="9" t="s">
        <v>27</v>
      </c>
      <c r="E42" s="9" t="s">
        <v>13</v>
      </c>
      <c r="F42" s="7" t="s">
        <v>60</v>
      </c>
    </row>
    <row r="43" spans="2:17">
      <c r="B43" s="7" t="s">
        <v>46</v>
      </c>
      <c r="C43" s="7">
        <f>C32</f>
        <v>100</v>
      </c>
      <c r="D43" s="7">
        <f>D32</f>
        <v>183.5</v>
      </c>
      <c r="E43" s="7">
        <f>E32</f>
        <v>200</v>
      </c>
      <c r="F43" s="7" t="s">
        <v>1</v>
      </c>
      <c r="N43" s="3"/>
      <c r="O43" s="3"/>
      <c r="P43" s="3"/>
      <c r="Q43" s="3"/>
    </row>
    <row r="44" spans="2:17">
      <c r="B44" s="7" t="s">
        <v>47</v>
      </c>
      <c r="C44" s="8">
        <v>22</v>
      </c>
      <c r="D44" s="8">
        <v>22</v>
      </c>
      <c r="E44" s="8">
        <v>22</v>
      </c>
      <c r="F44" s="7" t="s">
        <v>2</v>
      </c>
    </row>
    <row r="45" spans="2:17">
      <c r="B45" s="7" t="s">
        <v>48</v>
      </c>
      <c r="C45" s="10">
        <f>1/(2*3.141592*C43*1000*C44*10^-12)/1000</f>
        <v>72.343171001430889</v>
      </c>
      <c r="D45" s="10">
        <f>1/(2*3.141592*D43*1000*D44*10^-12)/1000</f>
        <v>39.42407139042556</v>
      </c>
      <c r="E45" s="10">
        <f>1/(2*3.141592*E43*1000*E44*10^-12)/1000</f>
        <v>36.171585500715445</v>
      </c>
      <c r="F45" s="7" t="s">
        <v>3</v>
      </c>
      <c r="G45" t="s">
        <v>33</v>
      </c>
      <c r="N45" s="2"/>
      <c r="O45" s="2"/>
      <c r="P45" s="2"/>
      <c r="Q45" s="2"/>
    </row>
    <row r="48" spans="2:17">
      <c r="B48" s="6" t="s">
        <v>18</v>
      </c>
    </row>
    <row r="63" spans="2:4">
      <c r="C63" t="s">
        <v>63</v>
      </c>
      <c r="D63" t="s">
        <v>60</v>
      </c>
    </row>
    <row r="64" spans="2:4">
      <c r="B64" s="7" t="s">
        <v>49</v>
      </c>
      <c r="C64" s="8">
        <v>12</v>
      </c>
      <c r="D64" t="s">
        <v>0</v>
      </c>
    </row>
    <row r="65" spans="2:5">
      <c r="B65" s="7" t="s">
        <v>44</v>
      </c>
      <c r="C65" s="8">
        <v>40</v>
      </c>
      <c r="D65" t="s">
        <v>25</v>
      </c>
    </row>
    <row r="66" spans="2:5">
      <c r="B66" s="7" t="s">
        <v>50</v>
      </c>
      <c r="C66" s="8">
        <v>0.1</v>
      </c>
      <c r="D66" t="s">
        <v>4</v>
      </c>
    </row>
    <row r="67" spans="2:5">
      <c r="B67" s="7" t="s">
        <v>61</v>
      </c>
      <c r="C67" s="11">
        <f>C65/C64</f>
        <v>3.3333333333333335</v>
      </c>
      <c r="D67" t="s">
        <v>62</v>
      </c>
    </row>
    <row r="68" spans="2:5">
      <c r="B68" s="7" t="s">
        <v>51</v>
      </c>
      <c r="C68" s="8">
        <v>80</v>
      </c>
      <c r="D68" t="s">
        <v>23</v>
      </c>
    </row>
    <row r="70" spans="2:5">
      <c r="B70" s="7" t="s">
        <v>52</v>
      </c>
      <c r="C70" s="11">
        <f>(C65*C66)/(C68/100*C64)</f>
        <v>0.41666666666666663</v>
      </c>
      <c r="D70" t="s">
        <v>4</v>
      </c>
    </row>
    <row r="72" spans="2:5">
      <c r="B72" s="7" t="s">
        <v>53</v>
      </c>
      <c r="C72" s="8">
        <v>22</v>
      </c>
      <c r="D72" t="s">
        <v>5</v>
      </c>
    </row>
    <row r="73" spans="2:5">
      <c r="B73" s="7" t="s">
        <v>54</v>
      </c>
      <c r="C73" s="7">
        <v>700</v>
      </c>
      <c r="D73" t="s">
        <v>24</v>
      </c>
    </row>
    <row r="74" spans="2:5">
      <c r="B74" s="7" t="s">
        <v>55</v>
      </c>
      <c r="C74" s="11">
        <f>((C65-C64)*C64)/(C72*10^-6*C65*C73*1000)</f>
        <v>0.54545454545454541</v>
      </c>
      <c r="D74" t="s">
        <v>4</v>
      </c>
      <c r="E74" t="s">
        <v>58</v>
      </c>
    </row>
    <row r="75" spans="2:5">
      <c r="B75" s="7" t="s">
        <v>56</v>
      </c>
      <c r="C75" s="11">
        <f>C70+C74/2</f>
        <v>0.68939393939393934</v>
      </c>
      <c r="D75" t="s">
        <v>4</v>
      </c>
      <c r="E75" t="s">
        <v>57</v>
      </c>
    </row>
    <row r="76" spans="2:5">
      <c r="B76" s="7" t="s">
        <v>68</v>
      </c>
      <c r="C76" s="11">
        <f>C70-C74/2</f>
        <v>0.14393939393939392</v>
      </c>
      <c r="D76" t="s">
        <v>4</v>
      </c>
      <c r="E76" t="s">
        <v>69</v>
      </c>
    </row>
    <row r="78" spans="2:5">
      <c r="B78" s="6" t="s">
        <v>19</v>
      </c>
    </row>
    <row r="93" spans="2:4">
      <c r="C93" t="s">
        <v>63</v>
      </c>
      <c r="D93" t="s">
        <v>60</v>
      </c>
    </row>
    <row r="94" spans="2:4">
      <c r="B94" s="7" t="s">
        <v>34</v>
      </c>
      <c r="C94" s="7">
        <f>C64*C70</f>
        <v>5</v>
      </c>
      <c r="D94" t="s">
        <v>6</v>
      </c>
    </row>
    <row r="95" spans="2:4">
      <c r="B95" s="7" t="s">
        <v>35</v>
      </c>
      <c r="C95" s="7">
        <f>C65*C66</f>
        <v>4</v>
      </c>
      <c r="D95" t="s">
        <v>6</v>
      </c>
    </row>
    <row r="97" spans="2:4">
      <c r="B97" t="s">
        <v>36</v>
      </c>
    </row>
    <row r="98" spans="2:4">
      <c r="B98" s="7" t="s">
        <v>7</v>
      </c>
      <c r="C98" s="8">
        <v>0.49</v>
      </c>
      <c r="D98" t="s">
        <v>65</v>
      </c>
    </row>
    <row r="99" spans="2:4">
      <c r="B99" s="7" t="s">
        <v>8</v>
      </c>
      <c r="C99" s="8">
        <f>C64/C65*100</f>
        <v>30</v>
      </c>
      <c r="D99" t="s">
        <v>20</v>
      </c>
    </row>
    <row r="100" spans="2:4">
      <c r="B100" s="7" t="s">
        <v>37</v>
      </c>
      <c r="C100" s="11">
        <f>C98*C74*(C99/100)</f>
        <v>8.0181818181818174E-2</v>
      </c>
      <c r="D100" t="s">
        <v>6</v>
      </c>
    </row>
    <row r="102" spans="2:4">
      <c r="B102" s="7" t="s">
        <v>38</v>
      </c>
      <c r="C102" s="12">
        <f>C94-C95-C100</f>
        <v>0.91981818181818187</v>
      </c>
      <c r="D102" t="s">
        <v>6</v>
      </c>
    </row>
    <row r="103" spans="2:4">
      <c r="B103" t="s">
        <v>21</v>
      </c>
    </row>
    <row r="104" spans="2:4">
      <c r="B104" t="s">
        <v>64</v>
      </c>
    </row>
    <row r="125" spans="2:2">
      <c r="B125" s="6" t="s">
        <v>28</v>
      </c>
    </row>
    <row r="135" spans="2:5">
      <c r="C135" t="s">
        <v>63</v>
      </c>
      <c r="D135" t="s">
        <v>60</v>
      </c>
    </row>
    <row r="136" spans="2:5">
      <c r="B136" s="13" t="s">
        <v>29</v>
      </c>
      <c r="C136" s="8">
        <v>0.02</v>
      </c>
      <c r="D136" s="7" t="s">
        <v>30</v>
      </c>
      <c r="E136" t="s">
        <v>31</v>
      </c>
    </row>
    <row r="137" spans="2:5">
      <c r="B137" s="7" t="s">
        <v>39</v>
      </c>
      <c r="C137" s="11">
        <f>C136*C74</f>
        <v>1.0909090909090908E-2</v>
      </c>
      <c r="D137" s="7" t="s">
        <v>40</v>
      </c>
    </row>
    <row r="138" spans="2:5">
      <c r="B138" s="7" t="s">
        <v>41</v>
      </c>
      <c r="C138" s="11">
        <f>SQRT(C75^2-C66^2)</f>
        <v>0.68210263426635032</v>
      </c>
      <c r="D138" s="7" t="s">
        <v>32</v>
      </c>
      <c r="E138" t="s">
        <v>66</v>
      </c>
    </row>
  </sheetData>
  <phoneticPr fontId="1"/>
  <pageMargins left="0.7" right="0.7" top="0.75" bottom="0.75" header="0.3" footer="0.3"/>
  <pageSetup paperSize="9" scale="62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計算シート(12V-40V)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nobulabo.com</dc:creator>
  <cp:lastPrinted>2026-02-18T14:54:56Z</cp:lastPrinted>
  <dcterms:created xsi:type="dcterms:W3CDTF">2015-06-05T18:19:34Z</dcterms:created>
  <dcterms:modified xsi:type="dcterms:W3CDTF">2026-02-19T13:49:38Z</dcterms:modified>
  <cp:version>1.00</cp:version>
</cp:coreProperties>
</file>